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drasko/Dropbox/QBEx_Shared/Work_packages/Online_questionnaire_design/Documents for the website/"/>
    </mc:Choice>
  </mc:AlternateContent>
  <xr:revisionPtr revIDLastSave="0" documentId="13_ncr:1_{30B71749-4C40-7E43-8846-B183F78AE778}" xr6:coauthVersionLast="45" xr6:coauthVersionMax="45" xr10:uidLastSave="{00000000-0000-0000-0000-000000000000}"/>
  <bookViews>
    <workbookView xWindow="6940" yWindow="540" windowWidth="21860" windowHeight="16340" xr2:uid="{00000000-000D-0000-FFFF-FFFF00000000}"/>
  </bookViews>
  <sheets>
    <sheet name="Current exposure and use" sheetId="1" r:id="rId1"/>
    <sheet name="Cumulative exposure and use" sheetId="9" r:id="rId2"/>
    <sheet name="Richnes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3" l="1"/>
  <c r="E12" i="9" l="1"/>
  <c r="D7" i="9"/>
  <c r="F12" i="9" s="1"/>
  <c r="J12" i="9" l="1"/>
  <c r="I12" i="9"/>
  <c r="H12" i="9"/>
  <c r="G12" i="9"/>
  <c r="D31" i="3" l="1"/>
  <c r="D33" i="3" s="1"/>
  <c r="E31" i="3"/>
  <c r="E33" i="3" s="1"/>
  <c r="E18" i="3"/>
  <c r="D18" i="3"/>
  <c r="C18" i="3"/>
  <c r="C33" i="3" s="1"/>
  <c r="E32" i="3"/>
  <c r="D32" i="3"/>
  <c r="C32" i="3"/>
  <c r="C19" i="3" l="1"/>
  <c r="B20" i="1"/>
  <c r="G20" i="1" s="1"/>
  <c r="B21" i="1"/>
  <c r="F21" i="1" s="1"/>
  <c r="B18" i="1"/>
  <c r="F18" i="1" s="1"/>
  <c r="B17" i="1"/>
  <c r="G17" i="1" s="1"/>
  <c r="B15" i="1"/>
  <c r="G15" i="1" s="1"/>
  <c r="B14" i="1"/>
  <c r="H14" i="1" s="1"/>
  <c r="B9" i="1"/>
  <c r="G9" i="1" s="1"/>
  <c r="B5" i="1"/>
  <c r="G5" i="1" s="1"/>
  <c r="B4" i="1"/>
  <c r="F4" i="1" s="1"/>
  <c r="G6" i="1"/>
  <c r="H6" i="1"/>
  <c r="G10" i="1"/>
  <c r="H10" i="1"/>
  <c r="G11" i="1"/>
  <c r="H11" i="1"/>
  <c r="G18" i="1"/>
  <c r="F6" i="1"/>
  <c r="F10" i="1"/>
  <c r="F11" i="1"/>
  <c r="F5" i="1" l="1"/>
  <c r="H18" i="1"/>
  <c r="H5" i="1"/>
  <c r="G21" i="1"/>
  <c r="H21" i="1"/>
  <c r="H20" i="1"/>
  <c r="F20" i="1"/>
  <c r="H17" i="1"/>
  <c r="F17" i="1"/>
  <c r="F15" i="1"/>
  <c r="H15" i="1"/>
  <c r="F14" i="1"/>
  <c r="G14" i="1"/>
  <c r="H9" i="1"/>
  <c r="F9" i="1"/>
  <c r="H4" i="1"/>
  <c r="L5" i="1"/>
  <c r="M5" i="1"/>
  <c r="N5" i="1"/>
  <c r="L6" i="1"/>
  <c r="M6" i="1"/>
  <c r="N6" i="1"/>
  <c r="L9" i="1"/>
  <c r="M9" i="1"/>
  <c r="N9" i="1"/>
  <c r="L10" i="1"/>
  <c r="M10" i="1"/>
  <c r="N10" i="1"/>
  <c r="L11" i="1"/>
  <c r="M11" i="1"/>
  <c r="N11" i="1"/>
  <c r="L14" i="1"/>
  <c r="M14" i="1"/>
  <c r="N14" i="1"/>
  <c r="L15" i="1"/>
  <c r="M15" i="1"/>
  <c r="N15" i="1"/>
  <c r="L17" i="1"/>
  <c r="M17" i="1"/>
  <c r="N17" i="1"/>
  <c r="L18" i="1"/>
  <c r="M18" i="1"/>
  <c r="N18" i="1"/>
  <c r="L20" i="1"/>
  <c r="M20" i="1"/>
  <c r="N20" i="1"/>
  <c r="L21" i="1"/>
  <c r="M21" i="1"/>
  <c r="N21" i="1"/>
  <c r="G4" i="1"/>
  <c r="G22" i="1" s="1"/>
  <c r="H22" i="1" l="1"/>
  <c r="F22" i="1"/>
  <c r="P22" i="1" s="1"/>
  <c r="H23" i="1" s="1"/>
  <c r="M4" i="1"/>
  <c r="M22" i="1" s="1"/>
  <c r="L4" i="1"/>
  <c r="L22" i="1" s="1"/>
  <c r="N4" i="1"/>
  <c r="N22" i="1" s="1"/>
  <c r="Q22" i="1" l="1"/>
  <c r="M23" i="1" s="1"/>
  <c r="G23" i="1"/>
  <c r="F23" i="1"/>
  <c r="N23" i="1" l="1"/>
  <c r="L23" i="1"/>
</calcChain>
</file>

<file path=xl/sharedStrings.xml><?xml version="1.0" encoding="utf-8"?>
<sst xmlns="http://schemas.openxmlformats.org/spreadsheetml/2006/main" count="244" uniqueCount="151">
  <si>
    <t>community.adults</t>
  </si>
  <si>
    <t>school.teachers</t>
  </si>
  <si>
    <t>school.friends</t>
  </si>
  <si>
    <t>holiday.adults</t>
  </si>
  <si>
    <t>holiday.children</t>
  </si>
  <si>
    <t>home.adult.1</t>
  </si>
  <si>
    <t>home.child.1</t>
  </si>
  <si>
    <t>home.adult.3</t>
  </si>
  <si>
    <t>home.adult.2</t>
  </si>
  <si>
    <t>home.child.2</t>
  </si>
  <si>
    <t>home.child.3</t>
  </si>
  <si>
    <t>lg.1.prop</t>
  </si>
  <si>
    <t>lg.2.prop</t>
  </si>
  <si>
    <t>lg.3.prop</t>
  </si>
  <si>
    <t>typical week</t>
  </si>
  <si>
    <t>typical.day</t>
  </si>
  <si>
    <t>weekend.day</t>
  </si>
  <si>
    <t>holiday</t>
  </si>
  <si>
    <t>holiday weeks</t>
  </si>
  <si>
    <t>NOTES</t>
  </si>
  <si>
    <t>NA</t>
  </si>
  <si>
    <t>EXCLUDING HOLIDAYS</t>
  </si>
  <si>
    <t>USE (by child)</t>
  </si>
  <si>
    <t>lg.1.actual</t>
  </si>
  <si>
    <t>lg.2.actual</t>
  </si>
  <si>
    <t>lg.3.actual</t>
  </si>
  <si>
    <t>time.sum (year)</t>
  </si>
  <si>
    <t>EXPOSURE (to child)</t>
  </si>
  <si>
    <t>community.friends</t>
  </si>
  <si>
    <t>community.adults.&amp;.friends</t>
  </si>
  <si>
    <t>school.teachers.&amp;.friends</t>
  </si>
  <si>
    <t>Croatian</t>
  </si>
  <si>
    <t>English</t>
  </si>
  <si>
    <t>ACTIVITIES</t>
  </si>
  <si>
    <t>Q.9</t>
  </si>
  <si>
    <t>Q.11</t>
  </si>
  <si>
    <t>Q.13</t>
  </si>
  <si>
    <t>Q.15</t>
  </si>
  <si>
    <t>Q.17</t>
  </si>
  <si>
    <t>Q.19</t>
  </si>
  <si>
    <t>Q.21</t>
  </si>
  <si>
    <t>Q.23</t>
  </si>
  <si>
    <t>CAREGIVER EDUCATION</t>
  </si>
  <si>
    <t>Q.26</t>
  </si>
  <si>
    <t>read/read to in lang</t>
  </si>
  <si>
    <t>write in lang</t>
  </si>
  <si>
    <t>homework in lang</t>
  </si>
  <si>
    <t>lessons sch in lang</t>
  </si>
  <si>
    <t>lessons out sch in lang</t>
  </si>
  <si>
    <t>interact w/ friends in lang</t>
  </si>
  <si>
    <t>organised activ in lang</t>
  </si>
  <si>
    <t>comp/tech activ in lang</t>
  </si>
  <si>
    <t>caregiver 1 edu in lang</t>
  </si>
  <si>
    <t>Q.33</t>
  </si>
  <si>
    <t>Q.34</t>
  </si>
  <si>
    <t>num. high prof. seakers in lang</t>
  </si>
  <si>
    <t>num. speakers in lang</t>
  </si>
  <si>
    <t>lang.1</t>
  </si>
  <si>
    <t>lang.2</t>
  </si>
  <si>
    <t>lang.3</t>
  </si>
  <si>
    <t>scale.type</t>
  </si>
  <si>
    <t>scale.1</t>
  </si>
  <si>
    <t>scale.2</t>
  </si>
  <si>
    <t>scale.3</t>
  </si>
  <si>
    <t>scale.4</t>
  </si>
  <si>
    <t>original_response</t>
  </si>
  <si>
    <t>scale_in_words</t>
  </si>
  <si>
    <t>replacement_value</t>
  </si>
  <si>
    <t>frequency-almost-never</t>
  </si>
  <si>
    <t>(almost) never</t>
  </si>
  <si>
    <t>frequency-month</t>
  </si>
  <si>
    <t>once or twice a month</t>
  </si>
  <si>
    <t>frequency-week</t>
  </si>
  <si>
    <t>once or twice a week</t>
  </si>
  <si>
    <t>frequency-week-several</t>
  </si>
  <si>
    <t>several times a week</t>
  </si>
  <si>
    <t>frequency-every-day</t>
  </si>
  <si>
    <t>every day</t>
  </si>
  <si>
    <t>q.ref</t>
  </si>
  <si>
    <t>education-level-none</t>
  </si>
  <si>
    <t>none</t>
  </si>
  <si>
    <t>education-level-primary</t>
  </si>
  <si>
    <t>primary school</t>
  </si>
  <si>
    <t>education-level-secondary</t>
  </si>
  <si>
    <t>secondary school or equivalent</t>
  </si>
  <si>
    <t>education-level-post-secondary</t>
  </si>
  <si>
    <t>post-secondary school training, but not a university degree</t>
  </si>
  <si>
    <t>education-level-university</t>
  </si>
  <si>
    <t>university degree</t>
  </si>
  <si>
    <t>1-2</t>
  </si>
  <si>
    <t>3-5</t>
  </si>
  <si>
    <t>6-10</t>
  </si>
  <si>
    <t>frequency-determiner-all</t>
  </si>
  <si>
    <t>all of them</t>
  </si>
  <si>
    <t>frequency-determiner-most</t>
  </si>
  <si>
    <t>most of them</t>
  </si>
  <si>
    <t>frequency-determiner-half</t>
  </si>
  <si>
    <t>half of them</t>
  </si>
  <si>
    <t>frequency-determiner-few</t>
  </si>
  <si>
    <t>a few of them</t>
  </si>
  <si>
    <t>frequency-determiner-none</t>
  </si>
  <si>
    <t>none of them</t>
  </si>
  <si>
    <t>TOTAL SCORE</t>
  </si>
  <si>
    <t>TOTAL MAX</t>
  </si>
  <si>
    <t>RICHNESS SCORE</t>
  </si>
  <si>
    <t>caregiver 2 edu in lang</t>
  </si>
  <si>
    <t>higher of the two caregivers</t>
  </si>
  <si>
    <t>highest education in any language (SES estimate)</t>
  </si>
  <si>
    <t>max per lang</t>
  </si>
  <si>
    <t>NOTE: This is an ALEQ-inspired calculation (Paradis, 2011)</t>
  </si>
  <si>
    <t>Total Hours per Language</t>
  </si>
  <si>
    <t>diff.day.1</t>
  </si>
  <si>
    <t>diff.day.2</t>
  </si>
  <si>
    <t>Proportion in Each Language (Weighted)</t>
  </si>
  <si>
    <t>contact hours</t>
  </si>
  <si>
    <t>TODAY</t>
  </si>
  <si>
    <t>Period 1</t>
  </si>
  <si>
    <t>Period 2</t>
  </si>
  <si>
    <t>Period 3</t>
  </si>
  <si>
    <t>Period 4</t>
  </si>
  <si>
    <t>Exposure</t>
  </si>
  <si>
    <t>Use</t>
  </si>
  <si>
    <t>Language 1</t>
  </si>
  <si>
    <t>Language 2</t>
  </si>
  <si>
    <t>Language 3</t>
  </si>
  <si>
    <t>Period length (months)</t>
  </si>
  <si>
    <t>Exposure (%)</t>
  </si>
  <si>
    <t>Use (%)</t>
  </si>
  <si>
    <t>CUMULATIVE MEASURES (IN MONTH EQUIVALENT)</t>
  </si>
  <si>
    <t>Birth</t>
  </si>
  <si>
    <t>0y 0m</t>
  </si>
  <si>
    <t>1y 2m</t>
  </si>
  <si>
    <t>3y 5m</t>
  </si>
  <si>
    <t>0</t>
  </si>
  <si>
    <t>more than 10</t>
  </si>
  <si>
    <t>frequency-number-range-0</t>
  </si>
  <si>
    <t>frequency-number-range-1-2</t>
  </si>
  <si>
    <t>frequency-number-range-3-5</t>
  </si>
  <si>
    <t>frequency-number-range-6-10</t>
  </si>
  <si>
    <t>frequency-number-range-11-plus</t>
  </si>
  <si>
    <t>Sum of hours of exposure to all languages</t>
  </si>
  <si>
    <t>Sum of hours of use of all languages</t>
  </si>
  <si>
    <r>
      <t xml:space="preserve">First words 
</t>
    </r>
    <r>
      <rPr>
        <b/>
        <u/>
        <sz val="11"/>
        <color rgb="FFFF0000"/>
        <rFont val="Calibri"/>
        <family val="2"/>
        <scheme val="minor"/>
      </rPr>
      <t>NOTE</t>
    </r>
    <r>
      <rPr>
        <b/>
        <sz val="11"/>
        <color rgb="FFFF0000"/>
        <rFont val="Calibri"/>
        <family val="2"/>
        <scheme val="minor"/>
      </rPr>
      <t>: 
* if caregiver questionnaire, age of first words specified by respondent
* if child questionnaire, age of first words = 1 year and 1 month</t>
    </r>
  </si>
  <si>
    <t>13y 1m [current age]</t>
  </si>
  <si>
    <r>
      <rPr>
        <b/>
        <sz val="11"/>
        <color theme="1"/>
        <rFont val="Calibri (Body)"/>
      </rPr>
      <t xml:space="preserve">ESTIMATED </t>
    </r>
    <r>
      <rPr>
        <b/>
        <sz val="11"/>
        <color theme="1"/>
        <rFont val="Calibri"/>
        <family val="2"/>
        <scheme val="minor"/>
      </rPr>
      <t>NUMBER OF SPEAKERS AND  PROFICIENCY THRESHOLDS</t>
    </r>
  </si>
  <si>
    <t>In the estimation of hours in the local community in the current year (column B), the total time in the local community is split in two (one half with adults and one half with friends).</t>
  </si>
  <si>
    <t>Each time, a period is divided by the number of people ticked for that time period. For example, if the child is with adult 1 and adult 2 in the same hour, this will be counted as half an hour with each adult.</t>
  </si>
  <si>
    <t>The formula is adapted for the number of typical days in a typical week. In the current example, there are three typical and two odd/different working days in a typical week.</t>
  </si>
  <si>
    <t>In the estimation of hours at school in the current year (column B), the total time at school is split in two (one half with teachers and one half with friends).</t>
  </si>
  <si>
    <t>Change 1</t>
  </si>
  <si>
    <t>Change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</si>
</sst>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b/>
      <sz val="11"/>
      <color rgb="FFFF0000"/>
      <name val="Calibri"/>
      <family val="2"/>
      <scheme val="minor"/>
    </font>
    <font>
      <sz val="11"/>
      <color theme="5"/>
      <name val="Calibri"/>
      <family val="2"/>
      <scheme val="minor"/>
    </font>
    <font>
      <b/>
      <sz val="11"/>
      <color theme="5"/>
      <name val="Calibri"/>
      <family val="2"/>
      <scheme val="minor"/>
    </font>
    <font>
      <b/>
      <sz val="12"/>
      <color theme="5"/>
      <name val="Calibri"/>
      <family val="2"/>
      <scheme val="minor"/>
    </font>
    <font>
      <sz val="12"/>
      <color theme="5"/>
      <name val="Calibri"/>
      <family val="2"/>
      <scheme val="minor"/>
    </font>
    <font>
      <b/>
      <u/>
      <sz val="11"/>
      <color rgb="FFFF0000"/>
      <name val="Calibri"/>
      <family val="2"/>
      <scheme val="minor"/>
    </font>
    <font>
      <b/>
      <sz val="11"/>
      <color theme="1"/>
      <name val="Calibri (Body)"/>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FFC000"/>
        <bgColor indexed="64"/>
      </patternFill>
    </fill>
    <fill>
      <patternFill patternType="solid">
        <fgColor theme="3" tint="0.7999816888943144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Dashed">
        <color indexed="64"/>
      </left>
      <right/>
      <top style="medium">
        <color indexed="64"/>
      </top>
      <bottom/>
      <diagonal/>
    </border>
    <border>
      <left/>
      <right style="mediumDashed">
        <color indexed="64"/>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26">
    <xf numFmtId="0" fontId="0" fillId="0" borderId="0" xfId="0"/>
    <xf numFmtId="0" fontId="0" fillId="0" borderId="0" xfId="0" applyFill="1"/>
    <xf numFmtId="0" fontId="0" fillId="0" borderId="0" xfId="0" applyAlignment="1">
      <alignment wrapText="1"/>
    </xf>
    <xf numFmtId="0" fontId="1" fillId="0" borderId="0" xfId="0" applyFont="1" applyAlignment="1">
      <alignment wrapText="1"/>
    </xf>
    <xf numFmtId="0" fontId="0" fillId="0" borderId="4" xfId="0" applyBorder="1"/>
    <xf numFmtId="0" fontId="0" fillId="0" borderId="0" xfId="0" applyBorder="1"/>
    <xf numFmtId="0" fontId="0" fillId="0" borderId="5" xfId="0" applyBorder="1"/>
    <xf numFmtId="0" fontId="0" fillId="0" borderId="0" xfId="0" applyFill="1" applyAlignment="1">
      <alignment wrapText="1"/>
    </xf>
    <xf numFmtId="0" fontId="1" fillId="0" borderId="0" xfId="0" applyFont="1" applyBorder="1"/>
    <xf numFmtId="0" fontId="0" fillId="0" borderId="4" xfId="0" applyFill="1" applyBorder="1"/>
    <xf numFmtId="0" fontId="0" fillId="0" borderId="0" xfId="0" applyFill="1" applyBorder="1"/>
    <xf numFmtId="0" fontId="1" fillId="0" borderId="0" xfId="0" applyFont="1"/>
    <xf numFmtId="2" fontId="1" fillId="0" borderId="0" xfId="0" applyNumberFormat="1" applyFont="1" applyBorder="1"/>
    <xf numFmtId="2" fontId="1" fillId="0" borderId="5" xfId="0" applyNumberFormat="1" applyFont="1" applyBorder="1"/>
    <xf numFmtId="2" fontId="1" fillId="0" borderId="7" xfId="0" applyNumberFormat="1" applyFont="1" applyBorder="1"/>
    <xf numFmtId="2" fontId="1" fillId="0" borderId="8" xfId="0" applyNumberFormat="1" applyFont="1" applyBorder="1"/>
    <xf numFmtId="2" fontId="1" fillId="0" borderId="0" xfId="0" applyNumberFormat="1" applyFont="1" applyFill="1" applyBorder="1"/>
    <xf numFmtId="2" fontId="1" fillId="0" borderId="5" xfId="0" applyNumberFormat="1" applyFont="1" applyFill="1" applyBorder="1"/>
    <xf numFmtId="0" fontId="0" fillId="3" borderId="4" xfId="0" applyFill="1" applyBorder="1"/>
    <xf numFmtId="0" fontId="0" fillId="3" borderId="0" xfId="0" applyFill="1" applyBorder="1"/>
    <xf numFmtId="0" fontId="0" fillId="3" borderId="6" xfId="0" applyFill="1" applyBorder="1"/>
    <xf numFmtId="0" fontId="0" fillId="3" borderId="7" xfId="0" applyFill="1" applyBorder="1"/>
    <xf numFmtId="2" fontId="1" fillId="4" borderId="0" xfId="0" applyNumberFormat="1" applyFont="1" applyFill="1" applyBorder="1"/>
    <xf numFmtId="0" fontId="6" fillId="0" borderId="0" xfId="0" applyFont="1"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3" borderId="0" xfId="0" applyFill="1" applyBorder="1" applyAlignment="1">
      <alignment vertical="center"/>
    </xf>
    <xf numFmtId="0" fontId="0" fillId="0" borderId="5" xfId="0" applyBorder="1" applyAlignment="1">
      <alignment vertical="center"/>
    </xf>
    <xf numFmtId="0" fontId="2" fillId="0" borderId="4" xfId="0" applyFont="1" applyBorder="1" applyAlignment="1">
      <alignment vertical="center" wrapText="1"/>
    </xf>
    <xf numFmtId="0" fontId="2" fillId="0" borderId="0"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3" borderId="7" xfId="0" applyFill="1" applyBorder="1" applyAlignment="1">
      <alignment vertical="center"/>
    </xf>
    <xf numFmtId="0" fontId="0" fillId="0" borderId="8" xfId="0" applyBorder="1" applyAlignment="1">
      <alignment vertical="center"/>
    </xf>
    <xf numFmtId="0" fontId="0" fillId="0" borderId="0" xfId="0" applyFill="1" applyBorder="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1" fillId="0" borderId="10" xfId="0" applyFont="1" applyFill="1" applyBorder="1" applyAlignment="1">
      <alignment vertical="center"/>
    </xf>
    <xf numFmtId="0" fontId="0" fillId="0" borderId="2" xfId="0" applyFill="1" applyBorder="1" applyAlignment="1">
      <alignment vertical="center"/>
    </xf>
    <xf numFmtId="0" fontId="0" fillId="0" borderId="11" xfId="0" applyFill="1" applyBorder="1" applyAlignment="1">
      <alignment vertical="center"/>
    </xf>
    <xf numFmtId="0" fontId="1" fillId="2" borderId="12" xfId="0" applyFont="1" applyFill="1" applyBorder="1" applyAlignment="1">
      <alignment vertical="center" wrapText="1"/>
    </xf>
    <xf numFmtId="0" fontId="0" fillId="2" borderId="13"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2" xfId="0" applyFont="1" applyBorder="1" applyAlignment="1">
      <alignment vertical="center" wrapText="1"/>
    </xf>
    <xf numFmtId="49" fontId="3" fillId="0" borderId="0" xfId="0" applyNumberFormat="1" applyFont="1" applyAlignment="1">
      <alignment vertical="center" wrapText="1"/>
    </xf>
    <xf numFmtId="49" fontId="3" fillId="0" borderId="7" xfId="0" applyNumberFormat="1" applyFont="1" applyBorder="1" applyAlignment="1">
      <alignment vertical="center" wrapText="1"/>
    </xf>
    <xf numFmtId="0" fontId="0" fillId="0" borderId="1" xfId="0" applyBorder="1" applyAlignment="1">
      <alignment vertical="center"/>
    </xf>
    <xf numFmtId="0" fontId="1" fillId="0" borderId="4" xfId="0" applyFont="1" applyBorder="1" applyAlignment="1">
      <alignment vertical="center"/>
    </xf>
    <xf numFmtId="0" fontId="1" fillId="4" borderId="6" xfId="0" applyFont="1" applyFill="1" applyBorder="1" applyAlignment="1">
      <alignment vertical="center"/>
    </xf>
    <xf numFmtId="2" fontId="1" fillId="4" borderId="7" xfId="0" applyNumberFormat="1" applyFont="1" applyFill="1" applyBorder="1" applyAlignment="1">
      <alignment vertical="center"/>
    </xf>
    <xf numFmtId="2" fontId="1" fillId="4" borderId="8" xfId="0" applyNumberFormat="1" applyFont="1" applyFill="1" applyBorder="1" applyAlignment="1">
      <alignment vertical="center"/>
    </xf>
    <xf numFmtId="0" fontId="7" fillId="0" borderId="5" xfId="0" applyFont="1" applyBorder="1" applyAlignment="1">
      <alignment vertical="center" wrapText="1"/>
    </xf>
    <xf numFmtId="0" fontId="8" fillId="0" borderId="5" xfId="0" applyFont="1" applyBorder="1" applyAlignment="1">
      <alignment vertical="center" wrapText="1"/>
    </xf>
    <xf numFmtId="0" fontId="8" fillId="0" borderId="8" xfId="0" applyFont="1" applyBorder="1" applyAlignment="1">
      <alignment vertical="center"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5" borderId="5" xfId="0" applyFill="1" applyBorder="1"/>
    <xf numFmtId="0" fontId="0" fillId="0" borderId="5" xfId="0" applyFill="1" applyBorder="1"/>
    <xf numFmtId="0" fontId="0" fillId="5" borderId="0" xfId="0" applyFill="1" applyBorder="1"/>
    <xf numFmtId="0" fontId="0" fillId="3" borderId="5" xfId="0" applyFill="1" applyBorder="1"/>
    <xf numFmtId="0" fontId="0" fillId="5" borderId="7" xfId="0" applyFill="1" applyBorder="1"/>
    <xf numFmtId="0" fontId="0" fillId="0" borderId="7" xfId="0" applyFill="1" applyBorder="1"/>
    <xf numFmtId="0" fontId="0" fillId="3" borderId="8" xfId="0" applyFill="1" applyBorder="1"/>
    <xf numFmtId="0" fontId="0" fillId="5" borderId="4" xfId="0" applyFill="1" applyBorder="1"/>
    <xf numFmtId="0" fontId="0" fillId="5" borderId="6" xfId="0" applyFill="1" applyBorder="1"/>
    <xf numFmtId="0" fontId="1" fillId="4" borderId="0" xfId="0" applyFont="1" applyFill="1" applyAlignment="1">
      <alignment wrapText="1"/>
    </xf>
    <xf numFmtId="0" fontId="1" fillId="0" borderId="5" xfId="0" applyFont="1" applyBorder="1"/>
    <xf numFmtId="0" fontId="0" fillId="0" borderId="15" xfId="0" applyBorder="1"/>
    <xf numFmtId="0" fontId="0" fillId="3" borderId="16" xfId="0" applyFill="1" applyBorder="1"/>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14" fontId="0" fillId="3" borderId="0" xfId="0" applyNumberFormat="1" applyFont="1" applyFill="1" applyAlignment="1">
      <alignment vertical="top"/>
    </xf>
    <xf numFmtId="0" fontId="0" fillId="3" borderId="0" xfId="0" applyFont="1" applyFill="1" applyAlignment="1">
      <alignment vertical="top"/>
    </xf>
    <xf numFmtId="0" fontId="0" fillId="3" borderId="0" xfId="0" applyFill="1" applyAlignment="1">
      <alignment vertical="top" wrapText="1"/>
    </xf>
    <xf numFmtId="0" fontId="0" fillId="0" borderId="0" xfId="0"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0" fillId="0" borderId="8" xfId="0"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0" fillId="5" borderId="15" xfId="0" applyFill="1" applyBorder="1" applyAlignment="1">
      <alignment vertical="top" wrapText="1"/>
    </xf>
    <xf numFmtId="0" fontId="0" fillId="5" borderId="17" xfId="0" applyFill="1" applyBorder="1" applyAlignment="1">
      <alignment vertical="top" wrapText="1"/>
    </xf>
    <xf numFmtId="0" fontId="0" fillId="5" borderId="16" xfId="0" applyFill="1" applyBorder="1" applyAlignment="1">
      <alignment vertical="top" wrapText="1"/>
    </xf>
    <xf numFmtId="0" fontId="0" fillId="5" borderId="22" xfId="0" applyFill="1" applyBorder="1" applyAlignment="1">
      <alignment vertical="top" wrapText="1"/>
    </xf>
    <xf numFmtId="0" fontId="0" fillId="5" borderId="23" xfId="0" applyFill="1" applyBorder="1" applyAlignment="1">
      <alignment vertical="top" wrapText="1"/>
    </xf>
    <xf numFmtId="0" fontId="6" fillId="0" borderId="0" xfId="0" applyFont="1" applyBorder="1" applyAlignment="1">
      <alignment wrapText="1"/>
    </xf>
    <xf numFmtId="2" fontId="0" fillId="0" borderId="0" xfId="0" applyNumberFormat="1" applyAlignment="1">
      <alignment wrapText="1"/>
    </xf>
    <xf numFmtId="14" fontId="0" fillId="3" borderId="0" xfId="0" applyNumberFormat="1" applyFont="1" applyFill="1" applyAlignment="1">
      <alignment vertical="top" wrapText="1"/>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workbookViewId="0">
      <selection activeCell="O48" sqref="O48"/>
    </sheetView>
  </sheetViews>
  <sheetFormatPr baseColWidth="10" defaultColWidth="8.83203125" defaultRowHeight="15"/>
  <cols>
    <col min="1" max="1" width="23.33203125" customWidth="1"/>
    <col min="2" max="2" width="14" customWidth="1"/>
    <col min="15" max="15" width="49.5" style="23" customWidth="1"/>
    <col min="16" max="16" width="21.5" style="2" customWidth="1"/>
    <col min="17" max="17" width="20.33203125" style="2" customWidth="1"/>
  </cols>
  <sheetData>
    <row r="1" spans="1:15" ht="16">
      <c r="C1" s="108" t="s">
        <v>27</v>
      </c>
      <c r="D1" s="109"/>
      <c r="E1" s="109"/>
      <c r="F1" s="109"/>
      <c r="G1" s="109"/>
      <c r="H1" s="110"/>
      <c r="I1" s="108" t="s">
        <v>22</v>
      </c>
      <c r="J1" s="109"/>
      <c r="K1" s="109"/>
      <c r="L1" s="109"/>
      <c r="M1" s="109"/>
      <c r="N1" s="110"/>
      <c r="O1" s="23" t="s">
        <v>19</v>
      </c>
    </row>
    <row r="2" spans="1:15" ht="32">
      <c r="B2" s="2" t="s">
        <v>21</v>
      </c>
      <c r="C2" s="4" t="s">
        <v>31</v>
      </c>
      <c r="D2" s="5" t="s">
        <v>32</v>
      </c>
      <c r="E2" s="5"/>
      <c r="F2" s="10" t="s">
        <v>31</v>
      </c>
      <c r="G2" s="10" t="s">
        <v>32</v>
      </c>
      <c r="H2" s="6"/>
      <c r="I2" s="4" t="s">
        <v>31</v>
      </c>
      <c r="J2" s="10" t="s">
        <v>32</v>
      </c>
      <c r="K2" s="5"/>
      <c r="L2" s="10" t="s">
        <v>31</v>
      </c>
      <c r="M2" s="10" t="s">
        <v>32</v>
      </c>
      <c r="N2" s="6"/>
    </row>
    <row r="3" spans="1:15" ht="16">
      <c r="B3" s="3" t="s">
        <v>26</v>
      </c>
      <c r="C3" s="4" t="s">
        <v>11</v>
      </c>
      <c r="D3" s="5" t="s">
        <v>12</v>
      </c>
      <c r="E3" s="5" t="s">
        <v>13</v>
      </c>
      <c r="F3" s="5" t="s">
        <v>23</v>
      </c>
      <c r="G3" s="5" t="s">
        <v>24</v>
      </c>
      <c r="H3" s="6" t="s">
        <v>25</v>
      </c>
      <c r="I3" s="4" t="s">
        <v>11</v>
      </c>
      <c r="J3" s="5" t="s">
        <v>12</v>
      </c>
      <c r="K3" s="5" t="s">
        <v>13</v>
      </c>
      <c r="L3" s="5" t="s">
        <v>23</v>
      </c>
      <c r="M3" s="5" t="s">
        <v>24</v>
      </c>
      <c r="N3" s="6" t="s">
        <v>25</v>
      </c>
    </row>
    <row r="4" spans="1:15" ht="48">
      <c r="A4" s="7" t="s">
        <v>5</v>
      </c>
      <c r="B4" s="1">
        <f>((52-B25)*(3*C30+D30+E30+2*F30))</f>
        <v>759.45999999999992</v>
      </c>
      <c r="C4" s="18">
        <v>0.55000000000000004</v>
      </c>
      <c r="D4" s="19">
        <v>0.45</v>
      </c>
      <c r="E4" s="19"/>
      <c r="F4" s="12">
        <f>$B4*C4</f>
        <v>417.70299999999997</v>
      </c>
      <c r="G4" s="12">
        <f t="shared" ref="G4:H4" si="0">$B4*D4</f>
        <v>341.75699999999995</v>
      </c>
      <c r="H4" s="13">
        <f t="shared" si="0"/>
        <v>0</v>
      </c>
      <c r="I4" s="18">
        <v>0.56000000000000005</v>
      </c>
      <c r="J4" s="19">
        <v>0.44</v>
      </c>
      <c r="K4" s="19"/>
      <c r="L4" s="12">
        <f>$B4*I4</f>
        <v>425.29759999999999</v>
      </c>
      <c r="M4" s="12">
        <f t="shared" ref="M4:N4" si="1">$B4*J4</f>
        <v>334.16239999999999</v>
      </c>
      <c r="N4" s="13">
        <f t="shared" si="1"/>
        <v>0</v>
      </c>
      <c r="O4" s="23" t="s">
        <v>147</v>
      </c>
    </row>
    <row r="5" spans="1:15">
      <c r="A5" s="1" t="s">
        <v>8</v>
      </c>
      <c r="B5" s="1">
        <f>((52-B25)*(3*C31+D31+E31+2*F31))</f>
        <v>805.45999999999992</v>
      </c>
      <c r="C5" s="18">
        <v>0.56000000000000005</v>
      </c>
      <c r="D5" s="19">
        <v>0.44</v>
      </c>
      <c r="E5" s="19"/>
      <c r="F5" s="12">
        <f t="shared" ref="F5:F21" si="2">$B5*C5</f>
        <v>451.05759999999998</v>
      </c>
      <c r="G5" s="12">
        <f t="shared" ref="G5:G21" si="3">$B5*D5</f>
        <v>354.40239999999994</v>
      </c>
      <c r="H5" s="13">
        <f t="shared" ref="H5:H21" si="4">$B5*E5</f>
        <v>0</v>
      </c>
      <c r="I5" s="18">
        <v>0.56000000000000005</v>
      </c>
      <c r="J5" s="19">
        <v>0.44</v>
      </c>
      <c r="K5" s="19"/>
      <c r="L5" s="12">
        <f t="shared" ref="L5:L21" si="5">$B5*I5</f>
        <v>451.05759999999998</v>
      </c>
      <c r="M5" s="12">
        <f t="shared" ref="M5:M21" si="6">$B5*J5</f>
        <v>354.40239999999994</v>
      </c>
      <c r="N5" s="13">
        <f t="shared" ref="N5:N21" si="7">$B5*K5</f>
        <v>0</v>
      </c>
    </row>
    <row r="6" spans="1:15">
      <c r="A6" s="1" t="s">
        <v>7</v>
      </c>
      <c r="B6" s="1"/>
      <c r="C6" s="18"/>
      <c r="D6" s="19"/>
      <c r="E6" s="19"/>
      <c r="F6" s="12">
        <f t="shared" si="2"/>
        <v>0</v>
      </c>
      <c r="G6" s="12">
        <f t="shared" si="3"/>
        <v>0</v>
      </c>
      <c r="H6" s="13">
        <f t="shared" si="4"/>
        <v>0</v>
      </c>
      <c r="I6" s="18"/>
      <c r="J6" s="19"/>
      <c r="K6" s="19"/>
      <c r="L6" s="12">
        <f t="shared" si="5"/>
        <v>0</v>
      </c>
      <c r="M6" s="12">
        <f t="shared" si="6"/>
        <v>0</v>
      </c>
      <c r="N6" s="13">
        <f t="shared" si="7"/>
        <v>0</v>
      </c>
    </row>
    <row r="7" spans="1:15">
      <c r="C7" s="9"/>
      <c r="D7" s="10"/>
      <c r="E7" s="10"/>
      <c r="F7" s="12"/>
      <c r="G7" s="12"/>
      <c r="H7" s="13"/>
      <c r="I7" s="9"/>
      <c r="J7" s="10"/>
      <c r="K7" s="10"/>
      <c r="L7" s="16"/>
      <c r="M7" s="16"/>
      <c r="N7" s="17"/>
    </row>
    <row r="8" spans="1:15">
      <c r="C8" s="9"/>
      <c r="D8" s="10"/>
      <c r="E8" s="10"/>
      <c r="F8" s="12"/>
      <c r="G8" s="12"/>
      <c r="H8" s="13"/>
      <c r="I8" s="9"/>
      <c r="J8" s="10"/>
      <c r="K8" s="10"/>
      <c r="L8" s="16"/>
      <c r="M8" s="16"/>
      <c r="N8" s="17"/>
    </row>
    <row r="9" spans="1:15">
      <c r="A9" s="1" t="s">
        <v>6</v>
      </c>
      <c r="B9" s="1">
        <f>((52-B25)*(3*C35+D35+E35+2*F35))</f>
        <v>1196.46</v>
      </c>
      <c r="C9" s="18">
        <v>0.61</v>
      </c>
      <c r="D9" s="19">
        <v>0.39</v>
      </c>
      <c r="E9" s="19"/>
      <c r="F9" s="12">
        <f t="shared" si="2"/>
        <v>729.84059999999999</v>
      </c>
      <c r="G9" s="12">
        <f t="shared" si="3"/>
        <v>466.61940000000004</v>
      </c>
      <c r="H9" s="13">
        <f t="shared" si="4"/>
        <v>0</v>
      </c>
      <c r="I9" s="18">
        <v>0.57999999999999996</v>
      </c>
      <c r="J9" s="19">
        <v>0.42</v>
      </c>
      <c r="K9" s="19"/>
      <c r="L9" s="12">
        <f t="shared" si="5"/>
        <v>693.94679999999994</v>
      </c>
      <c r="M9" s="12">
        <f t="shared" si="6"/>
        <v>502.51319999999998</v>
      </c>
      <c r="N9" s="13">
        <f t="shared" si="7"/>
        <v>0</v>
      </c>
    </row>
    <row r="10" spans="1:15">
      <c r="A10" s="1" t="s">
        <v>9</v>
      </c>
      <c r="B10" s="1"/>
      <c r="C10" s="18"/>
      <c r="D10" s="19"/>
      <c r="E10" s="19"/>
      <c r="F10" s="12">
        <f t="shared" si="2"/>
        <v>0</v>
      </c>
      <c r="G10" s="12">
        <f t="shared" si="3"/>
        <v>0</v>
      </c>
      <c r="H10" s="13">
        <f t="shared" si="4"/>
        <v>0</v>
      </c>
      <c r="I10" s="18"/>
      <c r="J10" s="19"/>
      <c r="K10" s="19"/>
      <c r="L10" s="12">
        <f t="shared" si="5"/>
        <v>0</v>
      </c>
      <c r="M10" s="12">
        <f t="shared" si="6"/>
        <v>0</v>
      </c>
      <c r="N10" s="13">
        <f t="shared" si="7"/>
        <v>0</v>
      </c>
    </row>
    <row r="11" spans="1:15">
      <c r="A11" s="1" t="s">
        <v>10</v>
      </c>
      <c r="B11" s="1"/>
      <c r="C11" s="18"/>
      <c r="D11" s="19"/>
      <c r="E11" s="19"/>
      <c r="F11" s="12">
        <f t="shared" si="2"/>
        <v>0</v>
      </c>
      <c r="G11" s="12">
        <f t="shared" si="3"/>
        <v>0</v>
      </c>
      <c r="H11" s="13">
        <f t="shared" si="4"/>
        <v>0</v>
      </c>
      <c r="I11" s="18"/>
      <c r="J11" s="19"/>
      <c r="K11" s="19"/>
      <c r="L11" s="12">
        <f t="shared" si="5"/>
        <v>0</v>
      </c>
      <c r="M11" s="12">
        <f t="shared" si="6"/>
        <v>0</v>
      </c>
      <c r="N11" s="13">
        <f t="shared" si="7"/>
        <v>0</v>
      </c>
    </row>
    <row r="12" spans="1:15">
      <c r="C12" s="9"/>
      <c r="D12" s="10"/>
      <c r="E12" s="10"/>
      <c r="F12" s="12"/>
      <c r="G12" s="12"/>
      <c r="H12" s="13"/>
      <c r="I12" s="9"/>
      <c r="J12" s="10"/>
      <c r="K12" s="10"/>
      <c r="L12" s="16"/>
      <c r="M12" s="16"/>
      <c r="N12" s="17"/>
    </row>
    <row r="13" spans="1:15">
      <c r="C13" s="9"/>
      <c r="D13" s="10"/>
      <c r="E13" s="10"/>
      <c r="F13" s="12"/>
      <c r="G13" s="12"/>
      <c r="H13" s="13"/>
      <c r="I13" s="9"/>
      <c r="J13" s="10"/>
      <c r="K13" s="10"/>
      <c r="L13" s="16"/>
      <c r="M13" s="16"/>
      <c r="N13" s="17"/>
    </row>
    <row r="14" spans="1:15">
      <c r="A14" t="s">
        <v>0</v>
      </c>
      <c r="B14" s="1">
        <f>((52-B25)*(3*(C40/2)+(D40/2)+(E40/2)+2*(F40/2)))</f>
        <v>483</v>
      </c>
      <c r="C14" s="18">
        <v>0.37</v>
      </c>
      <c r="D14" s="19">
        <v>0.63</v>
      </c>
      <c r="E14" s="19"/>
      <c r="F14" s="12">
        <f t="shared" si="2"/>
        <v>178.71</v>
      </c>
      <c r="G14" s="12">
        <f t="shared" si="3"/>
        <v>304.29000000000002</v>
      </c>
      <c r="H14" s="13">
        <f t="shared" si="4"/>
        <v>0</v>
      </c>
      <c r="I14" s="18">
        <v>0.41</v>
      </c>
      <c r="J14" s="19">
        <v>0.59</v>
      </c>
      <c r="K14" s="19"/>
      <c r="L14" s="12">
        <f t="shared" si="5"/>
        <v>198.03</v>
      </c>
      <c r="M14" s="12">
        <f t="shared" si="6"/>
        <v>284.96999999999997</v>
      </c>
      <c r="N14" s="13">
        <f t="shared" si="7"/>
        <v>0</v>
      </c>
    </row>
    <row r="15" spans="1:15">
      <c r="A15" t="s">
        <v>28</v>
      </c>
      <c r="B15" s="1">
        <f>((52-B25)*(3*(C40/2)+(D40/2)+(E40/2)+2*(F40/2)))</f>
        <v>483</v>
      </c>
      <c r="C15" s="18">
        <v>0.46</v>
      </c>
      <c r="D15" s="19">
        <v>0.54</v>
      </c>
      <c r="E15" s="19"/>
      <c r="F15" s="12">
        <f t="shared" si="2"/>
        <v>222.18</v>
      </c>
      <c r="G15" s="12">
        <f t="shared" si="3"/>
        <v>260.82</v>
      </c>
      <c r="H15" s="13">
        <f t="shared" si="4"/>
        <v>0</v>
      </c>
      <c r="I15" s="18">
        <v>0.42</v>
      </c>
      <c r="J15" s="19">
        <v>0.57999999999999996</v>
      </c>
      <c r="K15" s="19"/>
      <c r="L15" s="12">
        <f t="shared" si="5"/>
        <v>202.85999999999999</v>
      </c>
      <c r="M15" s="12">
        <f t="shared" si="6"/>
        <v>280.14</v>
      </c>
      <c r="N15" s="13">
        <f t="shared" si="7"/>
        <v>0</v>
      </c>
    </row>
    <row r="16" spans="1:15">
      <c r="C16" s="9"/>
      <c r="D16" s="10"/>
      <c r="E16" s="10"/>
      <c r="F16" s="12"/>
      <c r="G16" s="12"/>
      <c r="H16" s="13"/>
      <c r="I16" s="9"/>
      <c r="J16" s="10"/>
      <c r="K16" s="10"/>
      <c r="L16" s="16"/>
      <c r="M16" s="16"/>
      <c r="N16" s="17"/>
    </row>
    <row r="17" spans="1:17">
      <c r="A17" t="s">
        <v>1</v>
      </c>
      <c r="B17" s="1">
        <f>((52-B25)*(3*(C42/2)+(D42/2)+(E42/2)))</f>
        <v>506</v>
      </c>
      <c r="C17" s="18">
        <v>0</v>
      </c>
      <c r="D17" s="19">
        <v>1</v>
      </c>
      <c r="E17" s="19"/>
      <c r="F17" s="12">
        <f t="shared" si="2"/>
        <v>0</v>
      </c>
      <c r="G17" s="12">
        <f t="shared" si="3"/>
        <v>506</v>
      </c>
      <c r="H17" s="13">
        <f t="shared" si="4"/>
        <v>0</v>
      </c>
      <c r="I17" s="18">
        <v>0</v>
      </c>
      <c r="J17" s="19">
        <v>1</v>
      </c>
      <c r="K17" s="19"/>
      <c r="L17" s="12">
        <f t="shared" si="5"/>
        <v>0</v>
      </c>
      <c r="M17" s="12">
        <f t="shared" si="6"/>
        <v>506</v>
      </c>
      <c r="N17" s="13">
        <f t="shared" si="7"/>
        <v>0</v>
      </c>
    </row>
    <row r="18" spans="1:17">
      <c r="A18" t="s">
        <v>2</v>
      </c>
      <c r="B18" s="1">
        <f>((52-B25)*(3*(C42/2)+(D42/2)+(E42/2)))</f>
        <v>506</v>
      </c>
      <c r="C18" s="18">
        <v>0.11</v>
      </c>
      <c r="D18" s="19">
        <v>0.89</v>
      </c>
      <c r="E18" s="19"/>
      <c r="F18" s="12">
        <f t="shared" si="2"/>
        <v>55.660000000000004</v>
      </c>
      <c r="G18" s="12">
        <f t="shared" si="3"/>
        <v>450.34000000000003</v>
      </c>
      <c r="H18" s="13">
        <f t="shared" si="4"/>
        <v>0</v>
      </c>
      <c r="I18" s="18">
        <v>0.11</v>
      </c>
      <c r="J18" s="19">
        <v>0.89</v>
      </c>
      <c r="K18" s="19"/>
      <c r="L18" s="12">
        <f t="shared" si="5"/>
        <v>55.660000000000004</v>
      </c>
      <c r="M18" s="12">
        <f t="shared" si="6"/>
        <v>450.34000000000003</v>
      </c>
      <c r="N18" s="13">
        <f t="shared" si="7"/>
        <v>0</v>
      </c>
    </row>
    <row r="19" spans="1:17">
      <c r="C19" s="9"/>
      <c r="D19" s="10"/>
      <c r="E19" s="10"/>
      <c r="F19" s="12"/>
      <c r="G19" s="12"/>
      <c r="H19" s="13"/>
      <c r="I19" s="9"/>
      <c r="J19" s="10"/>
      <c r="K19" s="10"/>
      <c r="L19" s="16"/>
      <c r="M19" s="16"/>
      <c r="N19" s="17"/>
    </row>
    <row r="20" spans="1:17">
      <c r="A20" t="s">
        <v>3</v>
      </c>
      <c r="B20" s="1">
        <f>(B25*(7*H44))</f>
        <v>126</v>
      </c>
      <c r="C20" s="18">
        <v>0.67</v>
      </c>
      <c r="D20" s="19">
        <v>0.33</v>
      </c>
      <c r="E20" s="19"/>
      <c r="F20" s="12">
        <f t="shared" si="2"/>
        <v>84.42</v>
      </c>
      <c r="G20" s="12">
        <f t="shared" si="3"/>
        <v>41.580000000000005</v>
      </c>
      <c r="H20" s="13">
        <f t="shared" si="4"/>
        <v>0</v>
      </c>
      <c r="I20" s="18">
        <v>0.61</v>
      </c>
      <c r="J20" s="19">
        <v>0.39</v>
      </c>
      <c r="K20" s="19"/>
      <c r="L20" s="12">
        <f t="shared" si="5"/>
        <v>76.86</v>
      </c>
      <c r="M20" s="12">
        <f t="shared" si="6"/>
        <v>49.14</v>
      </c>
      <c r="N20" s="13">
        <f t="shared" si="7"/>
        <v>0</v>
      </c>
    </row>
    <row r="21" spans="1:17" ht="33" thickBot="1">
      <c r="A21" t="s">
        <v>4</v>
      </c>
      <c r="B21" s="1">
        <f>(B25*(7*H45))</f>
        <v>420</v>
      </c>
      <c r="C21" s="20">
        <v>1</v>
      </c>
      <c r="D21" s="21">
        <v>0</v>
      </c>
      <c r="E21" s="21"/>
      <c r="F21" s="14">
        <f t="shared" si="2"/>
        <v>420</v>
      </c>
      <c r="G21" s="14">
        <f t="shared" si="3"/>
        <v>0</v>
      </c>
      <c r="H21" s="15">
        <f t="shared" si="4"/>
        <v>0</v>
      </c>
      <c r="I21" s="20">
        <v>1</v>
      </c>
      <c r="J21" s="21">
        <v>0</v>
      </c>
      <c r="K21" s="21"/>
      <c r="L21" s="14">
        <f t="shared" si="5"/>
        <v>420</v>
      </c>
      <c r="M21" s="14">
        <f t="shared" si="6"/>
        <v>0</v>
      </c>
      <c r="N21" s="15">
        <f t="shared" si="7"/>
        <v>0</v>
      </c>
      <c r="P21" s="3" t="s">
        <v>140</v>
      </c>
      <c r="Q21" s="3" t="s">
        <v>141</v>
      </c>
    </row>
    <row r="22" spans="1:17">
      <c r="A22" s="11" t="s">
        <v>110</v>
      </c>
      <c r="C22" s="10"/>
      <c r="D22" s="10"/>
      <c r="E22" s="10"/>
      <c r="F22" s="16">
        <f>SUM(F4:F21)</f>
        <v>2559.5712000000003</v>
      </c>
      <c r="G22" s="16">
        <f t="shared" ref="G22:H22" si="8">SUM(G4:G21)</f>
        <v>2725.8087999999998</v>
      </c>
      <c r="H22" s="16">
        <f t="shared" si="8"/>
        <v>0</v>
      </c>
      <c r="I22" s="10"/>
      <c r="J22" s="10"/>
      <c r="K22" s="10"/>
      <c r="L22" s="16">
        <f>SUM(L4:L21)</f>
        <v>2523.712</v>
      </c>
      <c r="M22" s="16">
        <f t="shared" ref="M22" si="9">SUM(M4:M21)</f>
        <v>2761.6680000000001</v>
      </c>
      <c r="N22" s="16">
        <f t="shared" ref="N22" si="10">SUM(N4:N21)</f>
        <v>0</v>
      </c>
      <c r="P22" s="106">
        <f>SUM(F22:H22)</f>
        <v>5285.38</v>
      </c>
      <c r="Q22" s="106">
        <f>SUM(L22:N22)</f>
        <v>5285.38</v>
      </c>
    </row>
    <row r="23" spans="1:17" ht="32">
      <c r="A23" s="78" t="s">
        <v>113</v>
      </c>
      <c r="C23" s="10"/>
      <c r="D23" s="10"/>
      <c r="E23" s="10"/>
      <c r="F23" s="22">
        <f>F22/$P22</f>
        <v>0.48427382704744038</v>
      </c>
      <c r="G23" s="22">
        <f t="shared" ref="G23:H23" si="11">G22/$P22</f>
        <v>0.51572617295255962</v>
      </c>
      <c r="H23" s="22">
        <f t="shared" si="11"/>
        <v>0</v>
      </c>
      <c r="I23" s="10"/>
      <c r="J23" s="10"/>
      <c r="K23" s="10"/>
      <c r="L23" s="22">
        <f>L22/$Q22</f>
        <v>0.47748922499422936</v>
      </c>
      <c r="M23" s="22">
        <f>M22/$Q22</f>
        <v>0.5225107750057707</v>
      </c>
      <c r="N23" s="22">
        <f>N22/$Q22</f>
        <v>0</v>
      </c>
    </row>
    <row r="24" spans="1:17" ht="16" thickBot="1">
      <c r="C24" s="5"/>
      <c r="D24" s="5"/>
      <c r="E24" s="5"/>
      <c r="F24" s="8"/>
      <c r="G24" s="8"/>
      <c r="H24" s="8"/>
      <c r="I24" s="5"/>
      <c r="J24" s="5"/>
      <c r="K24" s="5"/>
      <c r="L24" s="8"/>
      <c r="M24" s="8"/>
      <c r="N24" s="8"/>
    </row>
    <row r="25" spans="1:17" ht="16" thickBot="1">
      <c r="A25" s="80" t="s">
        <v>18</v>
      </c>
      <c r="B25" s="81">
        <v>6</v>
      </c>
      <c r="C25" s="5"/>
      <c r="D25" s="5"/>
      <c r="E25" s="5"/>
      <c r="F25" s="8"/>
      <c r="G25" s="8"/>
      <c r="H25" s="8"/>
      <c r="I25" s="5"/>
      <c r="J25" s="5"/>
      <c r="K25" s="5"/>
      <c r="L25" s="8"/>
      <c r="M25" s="8"/>
      <c r="N25" s="8"/>
      <c r="O25" s="105"/>
    </row>
    <row r="26" spans="1:17" ht="16" thickBot="1"/>
    <row r="27" spans="1:17">
      <c r="C27" s="113" t="s">
        <v>114</v>
      </c>
      <c r="D27" s="114"/>
      <c r="E27" s="114"/>
      <c r="F27" s="114"/>
      <c r="G27" s="114"/>
      <c r="H27" s="115"/>
    </row>
    <row r="28" spans="1:17">
      <c r="A28" s="5"/>
      <c r="B28" s="5"/>
      <c r="C28" s="111" t="s">
        <v>14</v>
      </c>
      <c r="D28" s="112"/>
      <c r="E28" s="112"/>
      <c r="F28" s="112"/>
      <c r="G28" s="5"/>
      <c r="H28" s="79" t="s">
        <v>17</v>
      </c>
    </row>
    <row r="29" spans="1:17" s="2" customFormat="1" ht="32">
      <c r="A29" s="67"/>
      <c r="B29" s="67"/>
      <c r="C29" s="66" t="s">
        <v>15</v>
      </c>
      <c r="D29" s="67" t="s">
        <v>111</v>
      </c>
      <c r="E29" s="67" t="s">
        <v>112</v>
      </c>
      <c r="F29" s="67" t="s">
        <v>16</v>
      </c>
      <c r="G29" s="67"/>
      <c r="H29" s="68" t="s">
        <v>15</v>
      </c>
      <c r="O29" s="23"/>
    </row>
    <row r="30" spans="1:17" ht="64">
      <c r="A30" s="10" t="s">
        <v>5</v>
      </c>
      <c r="B30" s="10"/>
      <c r="C30" s="18">
        <v>1.67</v>
      </c>
      <c r="D30" s="19">
        <v>1.17</v>
      </c>
      <c r="E30" s="19">
        <v>3.67</v>
      </c>
      <c r="F30" s="19">
        <v>3.33</v>
      </c>
      <c r="G30" s="10"/>
      <c r="H30" s="69" t="s">
        <v>20</v>
      </c>
      <c r="O30" s="23" t="s">
        <v>146</v>
      </c>
    </row>
    <row r="31" spans="1:17">
      <c r="A31" s="10" t="s">
        <v>8</v>
      </c>
      <c r="B31" s="10"/>
      <c r="C31" s="18">
        <v>1.67</v>
      </c>
      <c r="D31" s="19">
        <v>3.17</v>
      </c>
      <c r="E31" s="19">
        <v>4.67</v>
      </c>
      <c r="F31" s="19">
        <v>2.33</v>
      </c>
      <c r="G31" s="10"/>
      <c r="H31" s="69" t="s">
        <v>20</v>
      </c>
    </row>
    <row r="32" spans="1:17">
      <c r="A32" s="10" t="s">
        <v>7</v>
      </c>
      <c r="B32" s="10"/>
      <c r="C32" s="18"/>
      <c r="D32" s="19"/>
      <c r="E32" s="19"/>
      <c r="F32" s="19"/>
      <c r="G32" s="10"/>
      <c r="H32" s="69" t="s">
        <v>20</v>
      </c>
    </row>
    <row r="33" spans="1:15">
      <c r="A33" s="5"/>
      <c r="B33" s="5"/>
      <c r="C33" s="9"/>
      <c r="D33" s="10"/>
      <c r="E33" s="10"/>
      <c r="F33" s="10"/>
      <c r="G33" s="10"/>
      <c r="H33" s="70"/>
    </row>
    <row r="34" spans="1:15">
      <c r="A34" s="5"/>
      <c r="B34" s="5"/>
      <c r="C34" s="9"/>
      <c r="D34" s="10"/>
      <c r="E34" s="10"/>
      <c r="F34" s="10"/>
      <c r="G34" s="10"/>
      <c r="H34" s="70"/>
    </row>
    <row r="35" spans="1:15">
      <c r="A35" s="10" t="s">
        <v>6</v>
      </c>
      <c r="B35" s="10"/>
      <c r="C35" s="18">
        <v>4.67</v>
      </c>
      <c r="D35" s="19">
        <v>5.67</v>
      </c>
      <c r="E35" s="19">
        <v>1.67</v>
      </c>
      <c r="F35" s="19">
        <v>2.33</v>
      </c>
      <c r="G35" s="10"/>
      <c r="H35" s="69" t="s">
        <v>20</v>
      </c>
    </row>
    <row r="36" spans="1:15">
      <c r="A36" s="10" t="s">
        <v>9</v>
      </c>
      <c r="B36" s="10"/>
      <c r="C36" s="18"/>
      <c r="D36" s="19"/>
      <c r="E36" s="19"/>
      <c r="F36" s="19"/>
      <c r="G36" s="10"/>
      <c r="H36" s="69" t="s">
        <v>20</v>
      </c>
    </row>
    <row r="37" spans="1:15">
      <c r="A37" s="10" t="s">
        <v>10</v>
      </c>
      <c r="B37" s="10"/>
      <c r="C37" s="18"/>
      <c r="D37" s="19"/>
      <c r="E37" s="19"/>
      <c r="F37" s="19"/>
      <c r="G37" s="10"/>
      <c r="H37" s="69" t="s">
        <v>20</v>
      </c>
    </row>
    <row r="38" spans="1:15">
      <c r="A38" s="5"/>
      <c r="B38" s="5"/>
      <c r="C38" s="9"/>
      <c r="D38" s="10"/>
      <c r="E38" s="10"/>
      <c r="F38" s="10"/>
      <c r="G38" s="10"/>
      <c r="H38" s="70"/>
    </row>
    <row r="39" spans="1:15">
      <c r="A39" s="5"/>
      <c r="B39" s="5"/>
      <c r="C39" s="9"/>
      <c r="D39" s="10"/>
      <c r="E39" s="10"/>
      <c r="F39" s="10"/>
      <c r="G39" s="10"/>
      <c r="H39" s="70"/>
    </row>
    <row r="40" spans="1:15" ht="64">
      <c r="A40" s="5" t="s">
        <v>29</v>
      </c>
      <c r="B40" s="5"/>
      <c r="C40" s="18">
        <v>2</v>
      </c>
      <c r="D40" s="19">
        <v>1</v>
      </c>
      <c r="E40" s="19">
        <v>2</v>
      </c>
      <c r="F40" s="19">
        <v>6</v>
      </c>
      <c r="G40" s="10"/>
      <c r="H40" s="69" t="s">
        <v>20</v>
      </c>
      <c r="O40" s="23" t="s">
        <v>145</v>
      </c>
    </row>
    <row r="41" spans="1:15">
      <c r="A41" s="5"/>
      <c r="B41" s="5"/>
      <c r="C41" s="9"/>
      <c r="D41" s="10"/>
      <c r="E41" s="10"/>
      <c r="F41" s="10"/>
      <c r="G41" s="10"/>
      <c r="H41" s="70"/>
    </row>
    <row r="42" spans="1:15" ht="48">
      <c r="A42" s="5" t="s">
        <v>30</v>
      </c>
      <c r="B42" s="5"/>
      <c r="C42" s="18">
        <v>5</v>
      </c>
      <c r="D42" s="19">
        <v>4</v>
      </c>
      <c r="E42" s="19">
        <v>3</v>
      </c>
      <c r="F42" s="71" t="s">
        <v>20</v>
      </c>
      <c r="G42" s="10"/>
      <c r="H42" s="69" t="s">
        <v>20</v>
      </c>
      <c r="O42" s="23" t="s">
        <v>148</v>
      </c>
    </row>
    <row r="43" spans="1:15">
      <c r="A43" s="5"/>
      <c r="B43" s="5"/>
      <c r="C43" s="9"/>
      <c r="D43" s="10"/>
      <c r="E43" s="10"/>
      <c r="F43" s="10"/>
      <c r="G43" s="10"/>
      <c r="H43" s="70"/>
    </row>
    <row r="44" spans="1:15">
      <c r="A44" s="5" t="s">
        <v>3</v>
      </c>
      <c r="B44" s="5"/>
      <c r="C44" s="76" t="s">
        <v>20</v>
      </c>
      <c r="D44" s="71" t="s">
        <v>20</v>
      </c>
      <c r="E44" s="71" t="s">
        <v>20</v>
      </c>
      <c r="F44" s="71" t="s">
        <v>20</v>
      </c>
      <c r="G44" s="10"/>
      <c r="H44" s="72">
        <v>3</v>
      </c>
    </row>
    <row r="45" spans="1:15" ht="16" thickBot="1">
      <c r="A45" s="5" t="s">
        <v>4</v>
      </c>
      <c r="B45" s="5"/>
      <c r="C45" s="77" t="s">
        <v>20</v>
      </c>
      <c r="D45" s="73" t="s">
        <v>20</v>
      </c>
      <c r="E45" s="73" t="s">
        <v>20</v>
      </c>
      <c r="F45" s="73" t="s">
        <v>20</v>
      </c>
      <c r="G45" s="74"/>
      <c r="H45" s="75">
        <v>10</v>
      </c>
    </row>
  </sheetData>
  <mergeCells count="4">
    <mergeCell ref="C1:H1"/>
    <mergeCell ref="I1:N1"/>
    <mergeCell ref="C28:F28"/>
    <mergeCell ref="C27:H2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F872-1945-431F-9599-EEBE83232F74}">
  <dimension ref="A1:J14"/>
  <sheetViews>
    <sheetView workbookViewId="0">
      <selection activeCell="A8" sqref="A8"/>
    </sheetView>
  </sheetViews>
  <sheetFormatPr baseColWidth="10" defaultColWidth="8.83203125" defaultRowHeight="15"/>
  <cols>
    <col min="1" max="1" width="22.33203125" style="82" bestFit="1" customWidth="1"/>
    <col min="2" max="2" width="7.33203125" style="82" bestFit="1" customWidth="1"/>
    <col min="3" max="3" width="11.33203125" style="82" customWidth="1"/>
    <col min="4" max="4" width="12.6640625" style="84" customWidth="1"/>
    <col min="5" max="10" width="18.6640625" style="85" customWidth="1"/>
    <col min="11" max="16384" width="8.83203125" style="84"/>
  </cols>
  <sheetData>
    <row r="1" spans="1:10" s="82" customFormat="1" ht="32">
      <c r="D1" s="83" t="s">
        <v>125</v>
      </c>
      <c r="E1" s="83" t="s">
        <v>122</v>
      </c>
      <c r="F1" s="83"/>
      <c r="G1" s="83" t="s">
        <v>123</v>
      </c>
      <c r="H1" s="83"/>
      <c r="I1" s="83" t="s">
        <v>124</v>
      </c>
      <c r="J1" s="83"/>
    </row>
    <row r="2" spans="1:10" s="82" customFormat="1" ht="16">
      <c r="E2" s="83" t="s">
        <v>126</v>
      </c>
      <c r="F2" s="83" t="s">
        <v>127</v>
      </c>
      <c r="G2" s="83" t="s">
        <v>126</v>
      </c>
      <c r="H2" s="83" t="s">
        <v>127</v>
      </c>
      <c r="I2" s="83" t="s">
        <v>126</v>
      </c>
      <c r="J2" s="83" t="s">
        <v>127</v>
      </c>
    </row>
    <row r="3" spans="1:10">
      <c r="A3" s="82" t="s">
        <v>129</v>
      </c>
      <c r="C3" s="86" t="s">
        <v>130</v>
      </c>
    </row>
    <row r="4" spans="1:10" ht="144">
      <c r="A4" s="83" t="s">
        <v>142</v>
      </c>
      <c r="B4" s="82" t="s">
        <v>116</v>
      </c>
      <c r="C4" s="87" t="s">
        <v>131</v>
      </c>
      <c r="D4" s="84">
        <v>14</v>
      </c>
      <c r="E4" s="88">
        <v>50</v>
      </c>
      <c r="F4" s="88"/>
      <c r="G4" s="88">
        <v>50</v>
      </c>
      <c r="H4" s="88"/>
      <c r="I4" s="88"/>
      <c r="J4" s="88"/>
    </row>
    <row r="5" spans="1:10">
      <c r="A5" s="82" t="s">
        <v>149</v>
      </c>
      <c r="B5" s="82" t="s">
        <v>117</v>
      </c>
      <c r="C5" s="87" t="s">
        <v>132</v>
      </c>
      <c r="D5" s="84">
        <v>27</v>
      </c>
      <c r="E5" s="88">
        <v>50</v>
      </c>
      <c r="F5" s="88">
        <v>50</v>
      </c>
      <c r="G5" s="88">
        <v>25</v>
      </c>
      <c r="H5" s="88">
        <v>25</v>
      </c>
      <c r="I5" s="88"/>
      <c r="J5" s="88"/>
    </row>
    <row r="6" spans="1:10">
      <c r="A6" s="82" t="s">
        <v>150</v>
      </c>
      <c r="B6" s="82" t="s">
        <v>118</v>
      </c>
      <c r="C6" s="87"/>
      <c r="E6" s="88"/>
      <c r="F6" s="88"/>
      <c r="G6" s="88"/>
      <c r="H6" s="88"/>
      <c r="I6" s="88"/>
      <c r="J6" s="88"/>
    </row>
    <row r="7" spans="1:10" ht="32">
      <c r="A7" s="82" t="s">
        <v>115</v>
      </c>
      <c r="B7" s="82" t="s">
        <v>119</v>
      </c>
      <c r="C7" s="107" t="s">
        <v>143</v>
      </c>
      <c r="D7" s="84">
        <f>10*12+10-D4</f>
        <v>116</v>
      </c>
      <c r="E7" s="88">
        <v>27</v>
      </c>
      <c r="F7" s="88">
        <v>28</v>
      </c>
      <c r="G7" s="88">
        <v>27</v>
      </c>
      <c r="H7" s="88">
        <v>28</v>
      </c>
      <c r="I7" s="88"/>
      <c r="J7" s="88"/>
    </row>
    <row r="8" spans="1:10" ht="16" thickBot="1"/>
    <row r="9" spans="1:10" ht="16" thickBot="1">
      <c r="E9" s="116" t="s">
        <v>128</v>
      </c>
      <c r="F9" s="117"/>
      <c r="G9" s="117"/>
      <c r="H9" s="117"/>
      <c r="I9" s="117"/>
      <c r="J9" s="118"/>
    </row>
    <row r="10" spans="1:10" ht="17" thickBot="1">
      <c r="E10" s="90" t="s">
        <v>122</v>
      </c>
      <c r="F10" s="91"/>
      <c r="G10" s="98" t="s">
        <v>123</v>
      </c>
      <c r="H10" s="99"/>
      <c r="I10" s="91" t="s">
        <v>124</v>
      </c>
      <c r="J10" s="92"/>
    </row>
    <row r="11" spans="1:10" ht="17" thickBot="1">
      <c r="E11" s="93" t="s">
        <v>120</v>
      </c>
      <c r="F11" s="94" t="s">
        <v>121</v>
      </c>
      <c r="G11" s="96" t="s">
        <v>120</v>
      </c>
      <c r="H11" s="97" t="s">
        <v>121</v>
      </c>
      <c r="I11" s="94" t="s">
        <v>120</v>
      </c>
      <c r="J11" s="95" t="s">
        <v>121</v>
      </c>
    </row>
    <row r="12" spans="1:10" ht="16" thickBot="1">
      <c r="E12" s="100">
        <f>E4/100*$D4+E5/100*$D5+E6/100*$D6+E7/100*$D7</f>
        <v>51.82</v>
      </c>
      <c r="F12" s="101">
        <f t="shared" ref="F12:J12" si="0">F4/100*$D4+F5/100*$D5+F6/100*$D6+F7/100*$D7</f>
        <v>45.980000000000004</v>
      </c>
      <c r="G12" s="103">
        <f t="shared" si="0"/>
        <v>45.07</v>
      </c>
      <c r="H12" s="104">
        <f t="shared" si="0"/>
        <v>39.230000000000004</v>
      </c>
      <c r="I12" s="101">
        <f t="shared" si="0"/>
        <v>0</v>
      </c>
      <c r="J12" s="102">
        <f t="shared" si="0"/>
        <v>0</v>
      </c>
    </row>
    <row r="13" spans="1:10">
      <c r="E13" s="89"/>
      <c r="F13" s="89"/>
      <c r="G13" s="89"/>
      <c r="H13" s="89"/>
      <c r="I13" s="89"/>
      <c r="J13" s="89"/>
    </row>
    <row r="14" spans="1:10" ht="27.75" customHeight="1">
      <c r="E14" s="119"/>
      <c r="F14" s="119"/>
      <c r="G14" s="119"/>
      <c r="H14" s="119"/>
      <c r="I14" s="119"/>
      <c r="J14" s="119"/>
    </row>
  </sheetData>
  <mergeCells count="2">
    <mergeCell ref="E9:J9"/>
    <mergeCell ref="E14:J14"/>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31EEC-0F38-4551-8BF2-444D7985AA3A}">
  <dimension ref="A1:P33"/>
  <sheetViews>
    <sheetView zoomScaleNormal="100" workbookViewId="0">
      <selection activeCell="N38" sqref="N38"/>
    </sheetView>
  </sheetViews>
  <sheetFormatPr baseColWidth="10" defaultColWidth="8.83203125" defaultRowHeight="15"/>
  <cols>
    <col min="1" max="1" width="8.83203125" style="26"/>
    <col min="2" max="2" width="23.5" style="26" customWidth="1"/>
    <col min="3" max="5" width="8.83203125" style="26"/>
    <col min="6" max="6" width="10.83203125" style="26" bestFit="1" customWidth="1"/>
    <col min="7" max="9" width="8.83203125" style="26"/>
    <col min="10" max="10" width="19.1640625" style="26" customWidth="1"/>
    <col min="11" max="11" width="17.6640625" style="26" customWidth="1"/>
    <col min="12" max="12" width="14.83203125" style="25" customWidth="1"/>
    <col min="13" max="13" width="8.83203125" style="26"/>
    <col min="14" max="14" width="16" style="26" customWidth="1"/>
    <col min="15" max="15" width="15.83203125" style="26" customWidth="1"/>
    <col min="16" max="16" width="15.1640625" style="25" customWidth="1"/>
    <col min="17" max="16384" width="8.83203125" style="26"/>
  </cols>
  <sheetData>
    <row r="1" spans="1:12">
      <c r="A1" s="24" t="s">
        <v>109</v>
      </c>
      <c r="B1" s="25"/>
    </row>
    <row r="2" spans="1:12">
      <c r="A2" s="27"/>
    </row>
    <row r="3" spans="1:12" ht="16" thickBot="1">
      <c r="C3" s="26" t="s">
        <v>31</v>
      </c>
      <c r="D3" s="26" t="s">
        <v>32</v>
      </c>
    </row>
    <row r="4" spans="1:12">
      <c r="A4" s="28" t="s">
        <v>78</v>
      </c>
      <c r="B4" s="29" t="s">
        <v>33</v>
      </c>
      <c r="C4" s="29" t="s">
        <v>57</v>
      </c>
      <c r="D4" s="29" t="s">
        <v>58</v>
      </c>
      <c r="E4" s="29" t="s">
        <v>59</v>
      </c>
      <c r="F4" s="29" t="s">
        <v>108</v>
      </c>
      <c r="G4" s="30" t="s">
        <v>60</v>
      </c>
      <c r="J4" s="123" t="s">
        <v>61</v>
      </c>
      <c r="K4" s="124"/>
      <c r="L4" s="125"/>
    </row>
    <row r="5" spans="1:12" ht="34">
      <c r="A5" s="31" t="s">
        <v>34</v>
      </c>
      <c r="B5" s="32" t="s">
        <v>44</v>
      </c>
      <c r="C5" s="33">
        <v>1</v>
      </c>
      <c r="D5" s="33">
        <v>2</v>
      </c>
      <c r="E5" s="33"/>
      <c r="F5" s="32">
        <v>4</v>
      </c>
      <c r="G5" s="34" t="s">
        <v>61</v>
      </c>
      <c r="J5" s="35" t="s">
        <v>65</v>
      </c>
      <c r="K5" s="36" t="s">
        <v>66</v>
      </c>
      <c r="L5" s="63" t="s">
        <v>67</v>
      </c>
    </row>
    <row r="6" spans="1:12" ht="34">
      <c r="A6" s="31" t="s">
        <v>35</v>
      </c>
      <c r="B6" s="32" t="s">
        <v>45</v>
      </c>
      <c r="C6" s="33">
        <v>0</v>
      </c>
      <c r="D6" s="33">
        <v>4</v>
      </c>
      <c r="E6" s="33"/>
      <c r="F6" s="32">
        <v>4</v>
      </c>
      <c r="G6" s="34" t="s">
        <v>61</v>
      </c>
      <c r="J6" s="37" t="s">
        <v>68</v>
      </c>
      <c r="K6" s="38" t="s">
        <v>69</v>
      </c>
      <c r="L6" s="64">
        <v>0</v>
      </c>
    </row>
    <row r="7" spans="1:12" ht="34">
      <c r="A7" s="31" t="s">
        <v>36</v>
      </c>
      <c r="B7" s="32" t="s">
        <v>46</v>
      </c>
      <c r="C7" s="33">
        <v>1</v>
      </c>
      <c r="D7" s="33">
        <v>4</v>
      </c>
      <c r="E7" s="33"/>
      <c r="F7" s="32">
        <v>4</v>
      </c>
      <c r="G7" s="34" t="s">
        <v>61</v>
      </c>
      <c r="J7" s="37" t="s">
        <v>70</v>
      </c>
      <c r="K7" s="38" t="s">
        <v>71</v>
      </c>
      <c r="L7" s="64">
        <v>1</v>
      </c>
    </row>
    <row r="8" spans="1:12" ht="34">
      <c r="A8" s="31" t="s">
        <v>37</v>
      </c>
      <c r="B8" s="32" t="s">
        <v>47</v>
      </c>
      <c r="C8" s="33">
        <v>0</v>
      </c>
      <c r="D8" s="33">
        <v>4</v>
      </c>
      <c r="E8" s="33"/>
      <c r="F8" s="32">
        <v>4</v>
      </c>
      <c r="G8" s="34" t="s">
        <v>61</v>
      </c>
      <c r="J8" s="37" t="s">
        <v>72</v>
      </c>
      <c r="K8" s="38" t="s">
        <v>73</v>
      </c>
      <c r="L8" s="64">
        <v>2</v>
      </c>
    </row>
    <row r="9" spans="1:12" ht="34">
      <c r="A9" s="31" t="s">
        <v>38</v>
      </c>
      <c r="B9" s="32" t="s">
        <v>48</v>
      </c>
      <c r="C9" s="33">
        <v>0</v>
      </c>
      <c r="D9" s="33">
        <v>4</v>
      </c>
      <c r="E9" s="33"/>
      <c r="F9" s="32">
        <v>4</v>
      </c>
      <c r="G9" s="34" t="s">
        <v>61</v>
      </c>
      <c r="J9" s="37" t="s">
        <v>74</v>
      </c>
      <c r="K9" s="38" t="s">
        <v>75</v>
      </c>
      <c r="L9" s="64">
        <v>3</v>
      </c>
    </row>
    <row r="10" spans="1:12" ht="18" thickBot="1">
      <c r="A10" s="31" t="s">
        <v>39</v>
      </c>
      <c r="B10" s="32" t="s">
        <v>51</v>
      </c>
      <c r="C10" s="33">
        <v>0</v>
      </c>
      <c r="D10" s="33">
        <v>3</v>
      </c>
      <c r="E10" s="33"/>
      <c r="F10" s="32">
        <v>4</v>
      </c>
      <c r="G10" s="34" t="s">
        <v>61</v>
      </c>
      <c r="J10" s="39" t="s">
        <v>76</v>
      </c>
      <c r="K10" s="40" t="s">
        <v>77</v>
      </c>
      <c r="L10" s="65">
        <v>4</v>
      </c>
    </row>
    <row r="11" spans="1:12">
      <c r="A11" s="31" t="s">
        <v>40</v>
      </c>
      <c r="B11" s="32" t="s">
        <v>49</v>
      </c>
      <c r="C11" s="33">
        <v>1</v>
      </c>
      <c r="D11" s="33">
        <v>3</v>
      </c>
      <c r="E11" s="33"/>
      <c r="F11" s="32">
        <v>4</v>
      </c>
      <c r="G11" s="34" t="s">
        <v>61</v>
      </c>
    </row>
    <row r="12" spans="1:12" ht="16" thickBot="1">
      <c r="A12" s="41" t="s">
        <v>41</v>
      </c>
      <c r="B12" s="42" t="s">
        <v>50</v>
      </c>
      <c r="C12" s="43">
        <v>2</v>
      </c>
      <c r="D12" s="43">
        <v>3</v>
      </c>
      <c r="E12" s="43"/>
      <c r="F12" s="42">
        <v>4</v>
      </c>
      <c r="G12" s="44" t="s">
        <v>61</v>
      </c>
    </row>
    <row r="13" spans="1:12">
      <c r="A13" s="32"/>
      <c r="B13" s="32"/>
      <c r="C13" s="45"/>
      <c r="D13" s="45"/>
      <c r="E13" s="45"/>
      <c r="F13" s="32"/>
      <c r="G13" s="32"/>
    </row>
    <row r="14" spans="1:12" ht="16" thickBot="1">
      <c r="C14" s="26" t="s">
        <v>31</v>
      </c>
      <c r="D14" s="26" t="s">
        <v>32</v>
      </c>
    </row>
    <row r="15" spans="1:12" ht="16">
      <c r="A15" s="28" t="s">
        <v>78</v>
      </c>
      <c r="B15" s="29" t="s">
        <v>42</v>
      </c>
      <c r="C15" s="29" t="s">
        <v>57</v>
      </c>
      <c r="D15" s="29" t="s">
        <v>58</v>
      </c>
      <c r="E15" s="29" t="s">
        <v>59</v>
      </c>
      <c r="F15" s="29" t="s">
        <v>108</v>
      </c>
      <c r="G15" s="30" t="s">
        <v>60</v>
      </c>
      <c r="J15" s="120" t="s">
        <v>62</v>
      </c>
      <c r="K15" s="121"/>
      <c r="L15" s="122"/>
    </row>
    <row r="16" spans="1:12" ht="34">
      <c r="A16" s="31" t="s">
        <v>43</v>
      </c>
      <c r="B16" s="32" t="s">
        <v>52</v>
      </c>
      <c r="C16" s="33">
        <v>3</v>
      </c>
      <c r="D16" s="33">
        <v>0</v>
      </c>
      <c r="E16" s="33"/>
      <c r="F16" s="32">
        <v>4</v>
      </c>
      <c r="G16" s="34" t="s">
        <v>62</v>
      </c>
      <c r="J16" s="35" t="s">
        <v>65</v>
      </c>
      <c r="K16" s="46" t="s">
        <v>66</v>
      </c>
      <c r="L16" s="63" t="s">
        <v>67</v>
      </c>
    </row>
    <row r="17" spans="1:16" ht="18" thickBot="1">
      <c r="A17" s="41" t="s">
        <v>43</v>
      </c>
      <c r="B17" s="42" t="s">
        <v>105</v>
      </c>
      <c r="C17" s="43">
        <v>2</v>
      </c>
      <c r="D17" s="43">
        <v>0</v>
      </c>
      <c r="E17" s="43"/>
      <c r="F17" s="42">
        <v>4</v>
      </c>
      <c r="G17" s="44" t="s">
        <v>62</v>
      </c>
      <c r="J17" s="37" t="s">
        <v>79</v>
      </c>
      <c r="K17" s="47" t="s">
        <v>80</v>
      </c>
      <c r="L17" s="64">
        <v>0</v>
      </c>
    </row>
    <row r="18" spans="1:16" ht="34">
      <c r="A18" s="32"/>
      <c r="B18" s="48" t="s">
        <v>106</v>
      </c>
      <c r="C18" s="49">
        <f>MAX(C16:C17)</f>
        <v>3</v>
      </c>
      <c r="D18" s="49">
        <f>MAX(D16:D17)</f>
        <v>0</v>
      </c>
      <c r="E18" s="50">
        <f>MAX(E16:E17)</f>
        <v>0</v>
      </c>
      <c r="F18" s="32"/>
      <c r="G18" s="32"/>
      <c r="J18" s="37" t="s">
        <v>81</v>
      </c>
      <c r="K18" s="47" t="s">
        <v>82</v>
      </c>
      <c r="L18" s="64">
        <v>1</v>
      </c>
    </row>
    <row r="19" spans="1:16" ht="35" thickBot="1">
      <c r="A19" s="32"/>
      <c r="B19" s="51" t="s">
        <v>107</v>
      </c>
      <c r="C19" s="52">
        <f>MAX(C18:E18)</f>
        <v>3</v>
      </c>
      <c r="D19" s="53"/>
      <c r="E19" s="54"/>
      <c r="F19" s="32"/>
      <c r="G19" s="32"/>
      <c r="J19" s="37" t="s">
        <v>83</v>
      </c>
      <c r="K19" s="47" t="s">
        <v>84</v>
      </c>
      <c r="L19" s="64">
        <v>2</v>
      </c>
    </row>
    <row r="20" spans="1:16" ht="68">
      <c r="A20" s="32"/>
      <c r="B20" s="32"/>
      <c r="C20" s="45"/>
      <c r="D20" s="45"/>
      <c r="E20" s="45"/>
      <c r="F20" s="32"/>
      <c r="G20" s="32"/>
      <c r="J20" s="37" t="s">
        <v>85</v>
      </c>
      <c r="K20" s="47" t="s">
        <v>86</v>
      </c>
      <c r="L20" s="64">
        <v>3</v>
      </c>
    </row>
    <row r="21" spans="1:16" ht="35" thickBot="1">
      <c r="A21" s="32"/>
      <c r="B21" s="32"/>
      <c r="C21" s="45"/>
      <c r="D21" s="45"/>
      <c r="E21" s="45"/>
      <c r="F21" s="32"/>
      <c r="G21" s="32"/>
      <c r="J21" s="39" t="s">
        <v>87</v>
      </c>
      <c r="K21" s="40" t="s">
        <v>88</v>
      </c>
      <c r="L21" s="65">
        <v>4</v>
      </c>
    </row>
    <row r="22" spans="1:16" ht="16" thickBot="1">
      <c r="C22" s="26" t="s">
        <v>31</v>
      </c>
      <c r="D22" s="26" t="s">
        <v>32</v>
      </c>
    </row>
    <row r="23" spans="1:16" ht="48">
      <c r="A23" s="28" t="s">
        <v>78</v>
      </c>
      <c r="B23" s="55" t="s">
        <v>144</v>
      </c>
      <c r="C23" s="29" t="s">
        <v>57</v>
      </c>
      <c r="D23" s="29" t="s">
        <v>58</v>
      </c>
      <c r="E23" s="29" t="s">
        <v>59</v>
      </c>
      <c r="F23" s="29" t="s">
        <v>108</v>
      </c>
      <c r="G23" s="30" t="s">
        <v>60</v>
      </c>
      <c r="J23" s="120" t="s">
        <v>63</v>
      </c>
      <c r="K23" s="121"/>
      <c r="L23" s="122"/>
      <c r="N23" s="120" t="s">
        <v>64</v>
      </c>
      <c r="O23" s="121"/>
      <c r="P23" s="122"/>
    </row>
    <row r="24" spans="1:16" ht="34">
      <c r="A24" s="31" t="s">
        <v>53</v>
      </c>
      <c r="B24" s="32" t="s">
        <v>56</v>
      </c>
      <c r="C24" s="33">
        <v>3</v>
      </c>
      <c r="D24" s="33">
        <v>4</v>
      </c>
      <c r="E24" s="33"/>
      <c r="F24" s="32">
        <v>4</v>
      </c>
      <c r="G24" s="34" t="s">
        <v>63</v>
      </c>
      <c r="J24" s="35" t="s">
        <v>65</v>
      </c>
      <c r="K24" s="46" t="s">
        <v>66</v>
      </c>
      <c r="L24" s="63" t="s">
        <v>67</v>
      </c>
      <c r="N24" s="35" t="s">
        <v>65</v>
      </c>
      <c r="O24" s="46" t="s">
        <v>66</v>
      </c>
      <c r="P24" s="63" t="s">
        <v>67</v>
      </c>
    </row>
    <row r="25" spans="1:16" ht="35" thickBot="1">
      <c r="A25" s="41" t="s">
        <v>54</v>
      </c>
      <c r="B25" s="42" t="s">
        <v>55</v>
      </c>
      <c r="C25" s="43">
        <v>3</v>
      </c>
      <c r="D25" s="43">
        <v>4</v>
      </c>
      <c r="E25" s="43"/>
      <c r="F25" s="42">
        <v>4</v>
      </c>
      <c r="G25" s="44" t="s">
        <v>64</v>
      </c>
      <c r="J25" s="37" t="s">
        <v>135</v>
      </c>
      <c r="K25" s="56" t="s">
        <v>133</v>
      </c>
      <c r="L25" s="64">
        <v>0</v>
      </c>
      <c r="N25" s="37" t="s">
        <v>100</v>
      </c>
      <c r="O25" s="47" t="s">
        <v>101</v>
      </c>
      <c r="P25" s="64">
        <v>0</v>
      </c>
    </row>
    <row r="26" spans="1:16" ht="34">
      <c r="J26" s="37" t="s">
        <v>136</v>
      </c>
      <c r="K26" s="56" t="s">
        <v>89</v>
      </c>
      <c r="L26" s="64">
        <v>1</v>
      </c>
      <c r="N26" s="37" t="s">
        <v>98</v>
      </c>
      <c r="O26" s="47" t="s">
        <v>99</v>
      </c>
      <c r="P26" s="64">
        <v>1</v>
      </c>
    </row>
    <row r="27" spans="1:16" ht="34">
      <c r="J27" s="37" t="s">
        <v>137</v>
      </c>
      <c r="K27" s="56" t="s">
        <v>90</v>
      </c>
      <c r="L27" s="64">
        <v>2</v>
      </c>
      <c r="N27" s="37" t="s">
        <v>96</v>
      </c>
      <c r="O27" s="47" t="s">
        <v>97</v>
      </c>
      <c r="P27" s="64">
        <v>2</v>
      </c>
    </row>
    <row r="28" spans="1:16" ht="34">
      <c r="J28" s="37" t="s">
        <v>138</v>
      </c>
      <c r="K28" s="56" t="s">
        <v>91</v>
      </c>
      <c r="L28" s="64">
        <v>3</v>
      </c>
      <c r="N28" s="37" t="s">
        <v>94</v>
      </c>
      <c r="O28" s="47" t="s">
        <v>95</v>
      </c>
      <c r="P28" s="64">
        <v>3</v>
      </c>
    </row>
    <row r="29" spans="1:16" ht="35" thickBot="1">
      <c r="C29" s="26" t="s">
        <v>31</v>
      </c>
      <c r="D29" s="26" t="s">
        <v>32</v>
      </c>
      <c r="J29" s="39" t="s">
        <v>139</v>
      </c>
      <c r="K29" s="57" t="s">
        <v>134</v>
      </c>
      <c r="L29" s="65">
        <v>4</v>
      </c>
      <c r="N29" s="39" t="s">
        <v>92</v>
      </c>
      <c r="O29" s="40" t="s">
        <v>93</v>
      </c>
      <c r="P29" s="65">
        <v>4</v>
      </c>
    </row>
    <row r="30" spans="1:16">
      <c r="B30" s="58"/>
      <c r="C30" s="29" t="s">
        <v>57</v>
      </c>
      <c r="D30" s="29" t="s">
        <v>58</v>
      </c>
      <c r="E30" s="30" t="s">
        <v>59</v>
      </c>
    </row>
    <row r="31" spans="1:16">
      <c r="B31" s="59" t="s">
        <v>102</v>
      </c>
      <c r="C31" s="32">
        <f>SUM(C5:C12,C18,C24:C25)</f>
        <v>14</v>
      </c>
      <c r="D31" s="32">
        <f>SUM(D5:D12,D18,D24:D25)</f>
        <v>35</v>
      </c>
      <c r="E31" s="34">
        <f>SUM(E5:E12,E18,E24:E25)</f>
        <v>0</v>
      </c>
    </row>
    <row r="32" spans="1:16">
      <c r="B32" s="59" t="s">
        <v>103</v>
      </c>
      <c r="C32" s="32">
        <f>SUM(F5,F6,F7,F8,F9,F10,F11,F12,F16,F24,F25)</f>
        <v>44</v>
      </c>
      <c r="D32" s="32">
        <f>SUM(F5,F6,F7,F8,F9,F10,F11,F12,F16,F24,F25)</f>
        <v>44</v>
      </c>
      <c r="E32" s="34">
        <f>SUM(F5,F6,F7,F8,F9,F10,F11,F12,F16,F24,F25)</f>
        <v>44</v>
      </c>
    </row>
    <row r="33" spans="2:5" ht="16" thickBot="1">
      <c r="B33" s="60" t="s">
        <v>104</v>
      </c>
      <c r="C33" s="61">
        <f>C31/C32</f>
        <v>0.31818181818181818</v>
      </c>
      <c r="D33" s="61">
        <f>D31/D32</f>
        <v>0.79545454545454541</v>
      </c>
      <c r="E33" s="62">
        <f>E31/E32</f>
        <v>0</v>
      </c>
    </row>
  </sheetData>
  <mergeCells count="4">
    <mergeCell ref="N23:P23"/>
    <mergeCell ref="J4:L4"/>
    <mergeCell ref="J15:L15"/>
    <mergeCell ref="J23:L23"/>
  </mergeCells>
  <pageMargins left="0.7" right="0.7" top="0.75" bottom="0.75" header="0.3" footer="0.3"/>
  <pageSetup paperSize="9" orientation="portrait" horizontalDpi="0" verticalDpi="0" r:id="rId1"/>
  <ignoredErrors>
    <ignoredError sqref="K25"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Current exposure and use</vt:lpstr>
      <vt:lpstr>Cumulative exposure and use</vt:lpstr>
      <vt:lpstr>Richness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Cecilette</dc:creator>
  <cp:lastModifiedBy>D. Kascelan</cp:lastModifiedBy>
  <dcterms:created xsi:type="dcterms:W3CDTF">2015-06-05T18:17:20Z</dcterms:created>
  <dcterms:modified xsi:type="dcterms:W3CDTF">2021-10-30T16:28:04Z</dcterms:modified>
</cp:coreProperties>
</file>